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00 Meter Test und Zonen" sheetId="1" r:id="rId4"/>
    <sheet state="visible" name="Feldtest 30 Minuten - Zonen" sheetId="2" r:id="rId5"/>
    <sheet state="visible" name="VO2Max Tabelle" sheetId="3" r:id="rId6"/>
  </sheets>
  <definedNames/>
  <calcPr/>
</workbook>
</file>

<file path=xl/sharedStrings.xml><?xml version="1.0" encoding="utf-8"?>
<sst xmlns="http://schemas.openxmlformats.org/spreadsheetml/2006/main" count="65" uniqueCount="62">
  <si>
    <t xml:space="preserve">1000 Meter Test </t>
  </si>
  <si>
    <t xml:space="preserve">Schwelle </t>
  </si>
  <si>
    <t xml:space="preserve">Grundlage </t>
  </si>
  <si>
    <t>Intervall Vo2Max</t>
  </si>
  <si>
    <t>Prognose 5k</t>
  </si>
  <si>
    <t>Prognose 10k</t>
  </si>
  <si>
    <t>Prognose 21k</t>
  </si>
  <si>
    <t>Prognose 42k</t>
  </si>
  <si>
    <t>3:27 - 3:49</t>
  </si>
  <si>
    <t>3:42 - 4:06</t>
  </si>
  <si>
    <t>3:58 - 4:22</t>
  </si>
  <si>
    <t>4:13 - 4:39</t>
  </si>
  <si>
    <t>4:27 - 4:55</t>
  </si>
  <si>
    <t>4:42 - 5:11</t>
  </si>
  <si>
    <t>4:56 - 5:26</t>
  </si>
  <si>
    <t>5:10 - 5:42</t>
  </si>
  <si>
    <t>5:25 - 5:57</t>
  </si>
  <si>
    <t>5:38 - 6:12</t>
  </si>
  <si>
    <t>5:52 - 6:27</t>
  </si>
  <si>
    <t>6:06 - 6:42</t>
  </si>
  <si>
    <t>6:17- 06:55</t>
  </si>
  <si>
    <t>6:27 - 7:04</t>
  </si>
  <si>
    <t>6:34 - 7:13</t>
  </si>
  <si>
    <t>6:43 - 7:22</t>
  </si>
  <si>
    <t>6:50 - 7:30</t>
  </si>
  <si>
    <t>6:58 - 7:38</t>
  </si>
  <si>
    <t>7:05 - 7:46</t>
  </si>
  <si>
    <t>7:12 - 7:54</t>
  </si>
  <si>
    <t>7:19 - 8:01</t>
  </si>
  <si>
    <t>7:26 - 8:08</t>
  </si>
  <si>
    <t>7:32 - 8:15</t>
  </si>
  <si>
    <t>7:39 - 8:22</t>
  </si>
  <si>
    <t>Schwellenwerte</t>
  </si>
  <si>
    <t>Puls</t>
  </si>
  <si>
    <t>Pace</t>
  </si>
  <si>
    <t>Power</t>
  </si>
  <si>
    <t>Rekom</t>
  </si>
  <si>
    <t>GA1</t>
  </si>
  <si>
    <t>GA1/2</t>
  </si>
  <si>
    <t>Schwelle</t>
  </si>
  <si>
    <t>Vo2Max</t>
  </si>
  <si>
    <t>Schwellenwerte:  Durchschnitt aus dem 45 Minuten Test oder 9-12 Kilometer Wettkampf zwischen Minute 15 und 30</t>
  </si>
  <si>
    <t>Pace im Format 00:00:00 eintragen</t>
  </si>
  <si>
    <t>Feldtest: 30-Minuten-Zeitlauf</t>
  </si>
  <si>
    <t>Ein simpler, aber effektiver Test für die Schwellenbestimmung.</t>
  </si>
  <si>
    <t>Laufe 30 Minuten in einem gleichmäßigen, konstant anstrengenden Tempo, das du über die ganze Zeit halten kannst, ohne zu stark zu verlangsamen.</t>
  </si>
  <si>
    <t>Zeichne deine Herzfrequenz auf (über eine Sportuhr oder Herzfrequenzgurt) und errechne den Durchschnitt der letzten 20 Minuten des Laufs. Dieser Wert entspricht in etwa deiner Schwellenherzfrequenz.</t>
  </si>
  <si>
    <t>Altersgruppe</t>
  </si>
  <si>
    <t>Männer - Sehr gut</t>
  </si>
  <si>
    <t>Männer - Gut</t>
  </si>
  <si>
    <t>Männer - Durchschnittlich</t>
  </si>
  <si>
    <t>Männer - Schlecht</t>
  </si>
  <si>
    <t>Frauen - Sehr gut</t>
  </si>
  <si>
    <t>Frauen - Gut</t>
  </si>
  <si>
    <t>Frauen - Durchschnittlich</t>
  </si>
  <si>
    <t>Frauen - Schlecht</t>
  </si>
  <si>
    <t>20-29</t>
  </si>
  <si>
    <t>30-39</t>
  </si>
  <si>
    <t>40-49</t>
  </si>
  <si>
    <t>50-59</t>
  </si>
  <si>
    <t>60-69</t>
  </si>
  <si>
    <t>70+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</si>
</sst>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:mm"/>
    <numFmt numFmtId="165" formatCode="HH:mm:ss"/>
  </numFmts>
  <fonts count="7">
    <font>
      <sz val="10.0"/>
      <color rgb="FF000000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11.0"/>
      <color rgb="FFFF0000"/>
      <name val="Calibri"/>
    </font>
    <font>
      <b/>
      <sz val="13.0"/>
      <color theme="1"/>
      <name val="Calibri"/>
    </font>
  </fonts>
  <fills count="1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C5E0B3"/>
        <bgColor rgb="FFC5E0B3"/>
      </patternFill>
    </fill>
    <fill>
      <patternFill patternType="solid">
        <fgColor rgb="FFE7E6E6"/>
        <bgColor rgb="FFE7E6E6"/>
      </patternFill>
    </fill>
    <fill>
      <patternFill patternType="solid">
        <fgColor rgb="FFE2EFD9"/>
        <bgColor rgb="FFE2EFD9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</fills>
  <borders count="29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4" fontId="1" numFmtId="0" xfId="0" applyAlignment="1" applyFill="1" applyFont="1">
      <alignment horizontal="center" readingOrder="0"/>
    </xf>
    <xf borderId="0" fillId="5" fontId="1" numFmtId="0" xfId="0" applyAlignment="1" applyFill="1" applyFont="1">
      <alignment horizontal="center" readingOrder="0"/>
    </xf>
    <xf borderId="0" fillId="6" fontId="1" numFmtId="0" xfId="0" applyAlignment="1" applyFill="1" applyFont="1">
      <alignment horizontal="center" readingOrder="0"/>
    </xf>
    <xf borderId="0" fillId="7" fontId="1" numFmtId="0" xfId="0" applyFill="1" applyFont="1"/>
    <xf borderId="0" fillId="7" fontId="1" numFmtId="0" xfId="0" applyAlignment="1" applyFont="1">
      <alignment horizontal="center"/>
    </xf>
    <xf borderId="0" fillId="8" fontId="1" numFmtId="164" xfId="0" applyAlignment="1" applyFill="1" applyFont="1" applyNumberFormat="1">
      <alignment horizontal="center" readingOrder="0"/>
    </xf>
    <xf borderId="0" fillId="8" fontId="1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 readingOrder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2" numFmtId="21" xfId="0" applyFont="1" applyNumberFormat="1"/>
    <xf borderId="0" fillId="0" fontId="2" numFmtId="45" xfId="0" applyFont="1" applyNumberFormat="1"/>
    <xf borderId="1" fillId="9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10" fontId="2" numFmtId="0" xfId="0" applyAlignment="1" applyBorder="1" applyFill="1" applyFont="1">
      <alignment horizontal="center"/>
    </xf>
    <xf borderId="5" fillId="10" fontId="2" numFmtId="45" xfId="0" applyAlignment="1" applyBorder="1" applyFont="1" applyNumberFormat="1">
      <alignment horizontal="center"/>
    </xf>
    <xf borderId="6" fillId="10" fontId="2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8" fillId="0" fontId="5" numFmtId="45" xfId="0" applyAlignment="1" applyBorder="1" applyFont="1" applyNumberFormat="1">
      <alignment horizontal="center"/>
    </xf>
    <xf borderId="9" fillId="0" fontId="5" numFmtId="0" xfId="0" applyAlignment="1" applyBorder="1" applyFont="1">
      <alignment horizontal="center"/>
    </xf>
    <xf borderId="10" fillId="10" fontId="2" numFmtId="0" xfId="0" applyAlignment="1" applyBorder="1" applyFont="1">
      <alignment horizontal="center"/>
    </xf>
    <xf borderId="11" fillId="10" fontId="2" numFmtId="0" xfId="0" applyAlignment="1" applyBorder="1" applyFont="1">
      <alignment horizontal="center"/>
    </xf>
    <xf borderId="12" fillId="0" fontId="4" numFmtId="0" xfId="0" applyBorder="1" applyFont="1"/>
    <xf borderId="13" fillId="10" fontId="2" numFmtId="165" xfId="0" applyAlignment="1" applyBorder="1" applyFont="1" applyNumberFormat="1">
      <alignment horizontal="center"/>
    </xf>
    <xf borderId="13" fillId="10" fontId="2" numFmtId="0" xfId="0" applyAlignment="1" applyBorder="1" applyFont="1">
      <alignment horizontal="center"/>
    </xf>
    <xf borderId="14" fillId="0" fontId="4" numFmtId="0" xfId="0" applyBorder="1" applyFont="1"/>
    <xf borderId="15" fillId="11" fontId="2" numFmtId="0" xfId="0" applyAlignment="1" applyBorder="1" applyFill="1" applyFont="1">
      <alignment horizontal="center" readingOrder="0"/>
    </xf>
    <xf borderId="16" fillId="11" fontId="2" numFmtId="1" xfId="0" applyAlignment="1" applyBorder="1" applyFont="1" applyNumberFormat="1">
      <alignment horizontal="center"/>
    </xf>
    <xf borderId="17" fillId="11" fontId="2" numFmtId="1" xfId="0" applyAlignment="1" applyBorder="1" applyFont="1" applyNumberFormat="1">
      <alignment horizontal="center"/>
    </xf>
    <xf borderId="17" fillId="11" fontId="2" numFmtId="165" xfId="0" applyAlignment="1" applyBorder="1" applyFont="1" applyNumberFormat="1">
      <alignment horizontal="center"/>
    </xf>
    <xf borderId="18" fillId="11" fontId="2" numFmtId="1" xfId="0" applyAlignment="1" applyBorder="1" applyFont="1" applyNumberFormat="1">
      <alignment horizontal="center"/>
    </xf>
    <xf borderId="19" fillId="11" fontId="2" numFmtId="0" xfId="0" applyAlignment="1" applyBorder="1" applyFont="1">
      <alignment horizontal="center" readingOrder="0"/>
    </xf>
    <xf borderId="20" fillId="11" fontId="2" numFmtId="1" xfId="0" applyAlignment="1" applyBorder="1" applyFont="1" applyNumberFormat="1">
      <alignment horizontal="center"/>
    </xf>
    <xf borderId="5" fillId="11" fontId="2" numFmtId="1" xfId="0" applyAlignment="1" applyBorder="1" applyFont="1" applyNumberFormat="1">
      <alignment horizontal="center"/>
    </xf>
    <xf borderId="5" fillId="11" fontId="2" numFmtId="165" xfId="0" applyAlignment="1" applyBorder="1" applyFont="1" applyNumberFormat="1">
      <alignment horizontal="center"/>
    </xf>
    <xf borderId="6" fillId="11" fontId="2" numFmtId="1" xfId="0" applyAlignment="1" applyBorder="1" applyFont="1" applyNumberFormat="1">
      <alignment horizontal="center"/>
    </xf>
    <xf borderId="19" fillId="12" fontId="2" numFmtId="0" xfId="0" applyAlignment="1" applyBorder="1" applyFill="1" applyFont="1">
      <alignment horizontal="center" readingOrder="0"/>
    </xf>
    <xf borderId="20" fillId="12" fontId="2" numFmtId="1" xfId="0" applyAlignment="1" applyBorder="1" applyFont="1" applyNumberFormat="1">
      <alignment horizontal="center"/>
    </xf>
    <xf borderId="5" fillId="12" fontId="2" numFmtId="1" xfId="0" applyAlignment="1" applyBorder="1" applyFont="1" applyNumberFormat="1">
      <alignment horizontal="center"/>
    </xf>
    <xf borderId="5" fillId="12" fontId="2" numFmtId="165" xfId="0" applyAlignment="1" applyBorder="1" applyFont="1" applyNumberFormat="1">
      <alignment horizontal="center"/>
    </xf>
    <xf borderId="6" fillId="12" fontId="2" numFmtId="1" xfId="0" applyAlignment="1" applyBorder="1" applyFont="1" applyNumberFormat="1">
      <alignment horizontal="center"/>
    </xf>
    <xf borderId="19" fillId="13" fontId="2" numFmtId="0" xfId="0" applyAlignment="1" applyBorder="1" applyFill="1" applyFont="1">
      <alignment horizontal="center" readingOrder="0"/>
    </xf>
    <xf borderId="20" fillId="13" fontId="2" numFmtId="1" xfId="0" applyAlignment="1" applyBorder="1" applyFont="1" applyNumberFormat="1">
      <alignment horizontal="center"/>
    </xf>
    <xf borderId="5" fillId="13" fontId="2" numFmtId="1" xfId="0" applyAlignment="1" applyBorder="1" applyFont="1" applyNumberFormat="1">
      <alignment horizontal="center"/>
    </xf>
    <xf borderId="5" fillId="13" fontId="2" numFmtId="165" xfId="0" applyAlignment="1" applyBorder="1" applyFont="1" applyNumberFormat="1">
      <alignment horizontal="center"/>
    </xf>
    <xf borderId="6" fillId="13" fontId="2" numFmtId="1" xfId="0" applyAlignment="1" applyBorder="1" applyFont="1" applyNumberFormat="1">
      <alignment horizontal="center"/>
    </xf>
    <xf borderId="21" fillId="14" fontId="2" numFmtId="0" xfId="0" applyAlignment="1" applyBorder="1" applyFill="1" applyFont="1">
      <alignment horizontal="center" readingOrder="0"/>
    </xf>
    <xf borderId="22" fillId="14" fontId="2" numFmtId="1" xfId="0" applyAlignment="1" applyBorder="1" applyFont="1" applyNumberFormat="1">
      <alignment horizontal="center"/>
    </xf>
    <xf borderId="8" fillId="14" fontId="2" numFmtId="1" xfId="0" applyAlignment="1" applyBorder="1" applyFont="1" applyNumberFormat="1">
      <alignment horizontal="center"/>
    </xf>
    <xf borderId="8" fillId="14" fontId="2" numFmtId="165" xfId="0" applyAlignment="1" applyBorder="1" applyFont="1" applyNumberFormat="1">
      <alignment horizontal="center"/>
    </xf>
    <xf borderId="9" fillId="14" fontId="2" numFmtId="1" xfId="0" applyAlignment="1" applyBorder="1" applyFont="1" applyNumberFormat="1">
      <alignment horizontal="center"/>
    </xf>
    <xf borderId="0" fillId="0" fontId="2" numFmtId="1" xfId="0" applyFont="1" applyNumberFormat="1"/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0" fontId="2" numFmtId="0" xfId="0" applyBorder="1" applyFont="1"/>
    <xf borderId="0" fillId="0" fontId="6" numFmtId="0" xfId="0" applyFont="1"/>
    <xf borderId="0" fillId="0" fontId="1" numFmtId="0" xfId="0" applyFont="1"/>
    <xf borderId="0" fillId="0" fontId="1" numFmtId="0" xfId="0" applyAlignment="1" applyFont="1">
      <alignment readingOrder="0"/>
    </xf>
    <xf borderId="0" fillId="6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75"/>
  <cols>
    <col customWidth="1" min="1" max="1" width="15.29"/>
    <col customWidth="1" min="2" max="2" width="19.86"/>
    <col customWidth="1" min="4" max="4" width="15.29"/>
  </cols>
  <sheetData>
    <row r="2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6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8">
        <v>0.09027777777777778</v>
      </c>
      <c r="B3" s="8">
        <v>0.11944444444444445</v>
      </c>
      <c r="C3" s="9" t="s">
        <v>8</v>
      </c>
      <c r="D3" s="8">
        <v>0.11041666666666666</v>
      </c>
      <c r="E3" s="8">
        <v>0.10902777777777778</v>
      </c>
      <c r="F3" s="8">
        <v>0.11388888888888889</v>
      </c>
      <c r="G3" s="8">
        <v>0.11875</v>
      </c>
      <c r="H3" s="8">
        <v>0.12430555555555556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10">
        <v>0.09722222222222222</v>
      </c>
      <c r="B4" s="10">
        <v>0.1284722222222222</v>
      </c>
      <c r="C4" s="11" t="s">
        <v>9</v>
      </c>
      <c r="D4" s="10">
        <v>0.11805555555555555</v>
      </c>
      <c r="E4" s="10">
        <v>0.11805555555555555</v>
      </c>
      <c r="F4" s="10">
        <v>0.12222222222222222</v>
      </c>
      <c r="G4" s="10">
        <v>0.12777777777777777</v>
      </c>
      <c r="H4" s="10">
        <v>0.13402777777777777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8">
        <v>0.10416666666666667</v>
      </c>
      <c r="B5" s="8">
        <v>0.13680555555555557</v>
      </c>
      <c r="C5" s="9" t="s">
        <v>10</v>
      </c>
      <c r="D5" s="8">
        <v>0.12569444444444444</v>
      </c>
      <c r="E5" s="8">
        <v>0.12638888888888888</v>
      </c>
      <c r="F5" s="8">
        <v>0.13125</v>
      </c>
      <c r="G5" s="8">
        <v>0.1375</v>
      </c>
      <c r="H5" s="8">
        <v>0.14375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10">
        <v>0.1111111111111111</v>
      </c>
      <c r="B6" s="10">
        <v>0.14583333333333334</v>
      </c>
      <c r="C6" s="11" t="s">
        <v>11</v>
      </c>
      <c r="D6" s="10">
        <v>0.13402777777777777</v>
      </c>
      <c r="E6" s="10">
        <v>0.13472222222222222</v>
      </c>
      <c r="F6" s="10">
        <v>0.13958333333333334</v>
      </c>
      <c r="G6" s="10">
        <v>0.14652777777777778</v>
      </c>
      <c r="H6" s="10">
        <v>0.15347222222222223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8">
        <v>0.11805555555555555</v>
      </c>
      <c r="B7" s="8">
        <v>0.15416666666666667</v>
      </c>
      <c r="C7" s="9" t="s">
        <v>12</v>
      </c>
      <c r="D7" s="8">
        <v>0.14166666666666666</v>
      </c>
      <c r="E7" s="8">
        <v>0.14305555555555555</v>
      </c>
      <c r="F7" s="8">
        <v>0.1486111111111111</v>
      </c>
      <c r="G7" s="8">
        <v>0.15555555555555556</v>
      </c>
      <c r="H7" s="8">
        <v>0.1625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10">
        <v>0.125</v>
      </c>
      <c r="B8" s="10">
        <v>0.1625</v>
      </c>
      <c r="C8" s="11" t="s">
        <v>13</v>
      </c>
      <c r="D8" s="10">
        <v>0.14930555555555555</v>
      </c>
      <c r="E8" s="10">
        <v>0.15138888888888888</v>
      </c>
      <c r="F8" s="10">
        <v>0.15694444444444444</v>
      </c>
      <c r="G8" s="10">
        <v>0.16458333333333333</v>
      </c>
      <c r="H8" s="10">
        <v>0.17222222222222222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8">
        <v>0.13194444444444445</v>
      </c>
      <c r="B9" s="8">
        <v>0.17083333333333334</v>
      </c>
      <c r="C9" s="9" t="s">
        <v>14</v>
      </c>
      <c r="D9" s="8">
        <v>0.15694444444444444</v>
      </c>
      <c r="E9" s="8">
        <v>0.1597222222222222</v>
      </c>
      <c r="F9" s="8">
        <v>0.16597222222222222</v>
      </c>
      <c r="G9" s="8">
        <v>0.1736111111111111</v>
      </c>
      <c r="H9" s="8">
        <v>0.18125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10">
        <v>0.1388888888888889</v>
      </c>
      <c r="B10" s="10">
        <v>0.17916666666666667</v>
      </c>
      <c r="C10" s="11" t="s">
        <v>15</v>
      </c>
      <c r="D10" s="10">
        <v>0.16527777777777777</v>
      </c>
      <c r="E10" s="10">
        <v>0.16805555555555557</v>
      </c>
      <c r="F10" s="10">
        <v>0.17430555555555555</v>
      </c>
      <c r="G10" s="10">
        <v>0.18263888888888888</v>
      </c>
      <c r="H10" s="10">
        <v>0.19027777777777777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8">
        <v>0.14583333333333334</v>
      </c>
      <c r="B11" s="8">
        <v>0.1875</v>
      </c>
      <c r="C11" s="9" t="s">
        <v>16</v>
      </c>
      <c r="D11" s="8">
        <v>0.17222222222222222</v>
      </c>
      <c r="E11" s="8">
        <v>0.1763888888888889</v>
      </c>
      <c r="F11" s="8">
        <v>0.18263888888888888</v>
      </c>
      <c r="G11" s="8">
        <v>0.19166666666666668</v>
      </c>
      <c r="H11" s="8">
        <v>0.19930555555555557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10">
        <v>0.1527777777777778</v>
      </c>
      <c r="B12" s="10">
        <v>0.19583333333333333</v>
      </c>
      <c r="C12" s="11" t="s">
        <v>17</v>
      </c>
      <c r="D12" s="10">
        <v>0.1798611111111111</v>
      </c>
      <c r="E12" s="10">
        <v>0.18472222222222223</v>
      </c>
      <c r="F12" s="10">
        <v>0.1909722222222222</v>
      </c>
      <c r="G12" s="10">
        <v>0.20069444444444445</v>
      </c>
      <c r="H12" s="10">
        <v>0.20833333333333334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8">
        <v>0.1597222222222222</v>
      </c>
      <c r="B13" s="8">
        <v>0.20347222222222222</v>
      </c>
      <c r="C13" s="9" t="s">
        <v>18</v>
      </c>
      <c r="D13" s="8">
        <v>0.1875</v>
      </c>
      <c r="E13" s="8">
        <v>0.19236111111111112</v>
      </c>
      <c r="F13" s="8">
        <v>0.19930555555555557</v>
      </c>
      <c r="G13" s="8">
        <v>0.20972222222222223</v>
      </c>
      <c r="H13" s="8">
        <v>0.21736111111111112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10">
        <v>0.16666666666666666</v>
      </c>
      <c r="B14" s="10">
        <v>0.21180555555555555</v>
      </c>
      <c r="C14" s="11" t="s">
        <v>19</v>
      </c>
      <c r="D14" s="10">
        <v>0.1951388888888889</v>
      </c>
      <c r="E14" s="10">
        <v>0.20069444444444445</v>
      </c>
      <c r="F14" s="10">
        <v>0.20833333333333334</v>
      </c>
      <c r="G14" s="10">
        <v>0.21875</v>
      </c>
      <c r="H14" s="10">
        <v>0.2263888888888889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8">
        <v>0.1736111111111111</v>
      </c>
      <c r="B15" s="8">
        <v>0.21944444444444444</v>
      </c>
      <c r="C15" s="9" t="s">
        <v>20</v>
      </c>
      <c r="D15" s="8">
        <v>0.2013888888888889</v>
      </c>
      <c r="E15" s="8">
        <v>0.20833333333333334</v>
      </c>
      <c r="F15" s="8">
        <v>0.21666666666666667</v>
      </c>
      <c r="G15" s="8">
        <v>0.22708333333333333</v>
      </c>
      <c r="H15" s="8">
        <v>0.23472222222222222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10">
        <v>0.18055555555555555</v>
      </c>
      <c r="B16" s="10">
        <v>0.22569444444444445</v>
      </c>
      <c r="C16" s="11" t="s">
        <v>21</v>
      </c>
      <c r="D16" s="10">
        <v>0.20625</v>
      </c>
      <c r="E16" s="10">
        <v>0.21666666666666667</v>
      </c>
      <c r="F16" s="10">
        <v>0.225</v>
      </c>
      <c r="G16" s="10">
        <v>0.2361111111111111</v>
      </c>
      <c r="H16" s="10">
        <v>0.24375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8">
        <v>0.1875</v>
      </c>
      <c r="B17" s="8">
        <v>0.23194444444444445</v>
      </c>
      <c r="C17" s="9" t="s">
        <v>22</v>
      </c>
      <c r="D17" s="8">
        <v>0.2111111111111111</v>
      </c>
      <c r="E17" s="8">
        <v>0.22430555555555556</v>
      </c>
      <c r="F17" s="8">
        <v>0.2326388888888889</v>
      </c>
      <c r="G17" s="8">
        <v>0.24444444444444444</v>
      </c>
      <c r="H17" s="8">
        <v>0.2520833333333333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10">
        <v>0.19444444444444445</v>
      </c>
      <c r="B18" s="10">
        <v>0.23819444444444443</v>
      </c>
      <c r="C18" s="11" t="s">
        <v>23</v>
      </c>
      <c r="D18" s="10">
        <v>0.2152777777777778</v>
      </c>
      <c r="E18" s="10">
        <v>0.23194444444444445</v>
      </c>
      <c r="F18" s="10">
        <v>0.24097222222222223</v>
      </c>
      <c r="G18" s="10">
        <v>0.2534722222222222</v>
      </c>
      <c r="H18" s="10">
        <v>0.2604166666666667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8">
        <v>0.2013888888888889</v>
      </c>
      <c r="B19" s="8">
        <v>0.24444444444444444</v>
      </c>
      <c r="C19" s="9" t="s">
        <v>24</v>
      </c>
      <c r="D19" s="8">
        <v>0.21944444444444444</v>
      </c>
      <c r="E19" s="8">
        <v>0.24027777777777778</v>
      </c>
      <c r="F19" s="8">
        <v>0.24930555555555556</v>
      </c>
      <c r="G19" s="8">
        <v>0.26180555555555557</v>
      </c>
      <c r="H19" s="8">
        <v>0.26875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10">
        <v>0.20833333333333334</v>
      </c>
      <c r="B20" s="10">
        <v>0.25069444444444444</v>
      </c>
      <c r="C20" s="11" t="s">
        <v>25</v>
      </c>
      <c r="D20" s="10">
        <v>0.22430555555555556</v>
      </c>
      <c r="E20" s="10">
        <v>0.24791666666666667</v>
      </c>
      <c r="F20" s="10">
        <v>0.25763888888888886</v>
      </c>
      <c r="G20" s="10">
        <v>0.2701388888888889</v>
      </c>
      <c r="H20" s="10">
        <v>0.27708333333333335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8">
        <v>0.2152777777777778</v>
      </c>
      <c r="B21" s="8">
        <v>0.25625</v>
      </c>
      <c r="C21" s="9" t="s">
        <v>26</v>
      </c>
      <c r="D21" s="8">
        <v>0.22777777777777777</v>
      </c>
      <c r="E21" s="8">
        <v>0.25555555555555554</v>
      </c>
      <c r="F21" s="8">
        <v>0.2652777777777778</v>
      </c>
      <c r="G21" s="8">
        <v>0.27847222222222223</v>
      </c>
      <c r="H21" s="8">
        <v>0.28541666666666665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10">
        <v>0.2222222222222222</v>
      </c>
      <c r="B22" s="10">
        <v>0.2625</v>
      </c>
      <c r="C22" s="11" t="s">
        <v>27</v>
      </c>
      <c r="D22" s="10">
        <v>0.23194444444444445</v>
      </c>
      <c r="E22" s="10">
        <v>0.26319444444444445</v>
      </c>
      <c r="F22" s="10">
        <v>0.27361111111111114</v>
      </c>
      <c r="G22" s="10">
        <v>0.28680555555555554</v>
      </c>
      <c r="H22" s="10">
        <v>0.29375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8">
        <v>0.22916666666666666</v>
      </c>
      <c r="B23" s="8">
        <v>0.26805555555555555</v>
      </c>
      <c r="C23" s="9" t="s">
        <v>28</v>
      </c>
      <c r="D23" s="8">
        <v>0.2361111111111111</v>
      </c>
      <c r="E23" s="8">
        <v>0.2708333333333333</v>
      </c>
      <c r="F23" s="8">
        <v>0.28194444444444444</v>
      </c>
      <c r="G23" s="8">
        <v>0.2951388888888889</v>
      </c>
      <c r="H23" s="8">
        <v>0.3013888888888889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10">
        <v>0.2361111111111111</v>
      </c>
      <c r="B24" s="10">
        <v>0.27361111111111114</v>
      </c>
      <c r="C24" s="11" t="s">
        <v>29</v>
      </c>
      <c r="D24" s="10">
        <v>0.23958333333333334</v>
      </c>
      <c r="E24" s="10">
        <v>0.27847222222222223</v>
      </c>
      <c r="F24" s="10">
        <v>0.28958333333333336</v>
      </c>
      <c r="G24" s="10">
        <v>0.30277777777777776</v>
      </c>
      <c r="H24" s="10">
        <v>0.30972222222222223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8">
        <v>0.24305555555555555</v>
      </c>
      <c r="B25" s="8">
        <v>0.2791666666666667</v>
      </c>
      <c r="C25" s="9" t="s">
        <v>30</v>
      </c>
      <c r="D25" s="8">
        <v>0.24305555555555555</v>
      </c>
      <c r="E25" s="8">
        <v>0.2861111111111111</v>
      </c>
      <c r="F25" s="8">
        <v>0.2972222222222222</v>
      </c>
      <c r="G25" s="8">
        <v>0.3111111111111111</v>
      </c>
      <c r="H25" s="8">
        <v>0.3173611111111111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10">
        <v>0.25</v>
      </c>
      <c r="B26" s="10">
        <v>0.2847222222222222</v>
      </c>
      <c r="C26" s="11" t="s">
        <v>31</v>
      </c>
      <c r="D26" s="10">
        <v>0.24722222222222223</v>
      </c>
      <c r="E26" s="10">
        <v>0.29375</v>
      </c>
      <c r="F26" s="10">
        <v>0.3055555555555556</v>
      </c>
      <c r="G26" s="10">
        <v>0.3194444444444444</v>
      </c>
      <c r="H26" s="10">
        <v>0.32569444444444445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</sheetData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75"/>
  <cols>
    <col customWidth="1" min="1" max="9" width="10.71"/>
    <col customWidth="1" min="10" max="10" width="20.86"/>
    <col customWidth="1" min="11" max="26" width="10.71"/>
  </cols>
  <sheetData>
    <row r="1">
      <c r="A1" s="12"/>
      <c r="B1" s="13"/>
      <c r="C1" s="12"/>
      <c r="D1" s="12"/>
      <c r="E1" s="12"/>
      <c r="F1" s="12"/>
      <c r="G1" s="12"/>
      <c r="H1" s="12"/>
      <c r="I1" s="13"/>
      <c r="J1" s="12"/>
      <c r="K1" s="12"/>
      <c r="L1" s="12"/>
    </row>
    <row r="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>
      <c r="G3" s="12"/>
      <c r="H3" s="12"/>
      <c r="I3" s="12"/>
      <c r="J3" s="12"/>
      <c r="K3" s="14"/>
      <c r="L3" s="12"/>
    </row>
    <row r="4">
      <c r="G4" s="12"/>
      <c r="H4" s="12"/>
      <c r="I4" s="12"/>
      <c r="J4" s="12"/>
      <c r="K4" s="14"/>
      <c r="L4" s="12"/>
    </row>
    <row r="5">
      <c r="H5" s="12"/>
      <c r="I5" s="12"/>
      <c r="J5" s="12"/>
      <c r="K5" s="14"/>
      <c r="L5" s="12"/>
    </row>
    <row r="6">
      <c r="D6" s="15" t="s">
        <v>32</v>
      </c>
      <c r="E6" s="16"/>
      <c r="F6" s="17"/>
      <c r="H6" s="12"/>
      <c r="I6" s="12"/>
      <c r="J6" s="12"/>
      <c r="K6" s="14"/>
      <c r="L6" s="12"/>
    </row>
    <row r="7">
      <c r="A7" s="12"/>
      <c r="B7" s="12"/>
      <c r="C7" s="12"/>
      <c r="D7" s="18" t="s">
        <v>33</v>
      </c>
      <c r="E7" s="19" t="s">
        <v>34</v>
      </c>
      <c r="F7" s="20" t="s">
        <v>35</v>
      </c>
      <c r="H7" s="12"/>
      <c r="I7" s="12"/>
      <c r="J7" s="12"/>
      <c r="K7" s="12"/>
      <c r="L7" s="12"/>
    </row>
    <row r="8">
      <c r="A8" s="12"/>
      <c r="B8" s="12"/>
      <c r="C8" s="12"/>
      <c r="D8" s="21">
        <v>160.0</v>
      </c>
      <c r="E8" s="22">
        <v>0.002777777777777778</v>
      </c>
      <c r="F8" s="23">
        <v>100.0</v>
      </c>
      <c r="G8" s="12"/>
      <c r="K8" s="12"/>
      <c r="L8" s="12"/>
    </row>
    <row r="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>
      <c r="B10" s="24"/>
      <c r="C10" s="25" t="s">
        <v>33</v>
      </c>
      <c r="D10" s="26"/>
      <c r="E10" s="27" t="s">
        <v>34</v>
      </c>
      <c r="F10" s="26"/>
      <c r="G10" s="28" t="s">
        <v>35</v>
      </c>
      <c r="H10" s="29"/>
      <c r="I10" s="12"/>
      <c r="J10" s="12"/>
    </row>
    <row r="11">
      <c r="B11" s="30" t="s">
        <v>36</v>
      </c>
      <c r="C11" s="31">
        <f>IF(D8="",#REF!*0.72,$D$8*0.72)</f>
        <v>115.2</v>
      </c>
      <c r="D11" s="32">
        <f>IF(D8="",#REF!*0.79,$D$8*0.79)</f>
        <v>126.4</v>
      </c>
      <c r="E11" s="33">
        <f>IF(E8="",60/(60/(#REF!*60*24)*0.75)/1440,60/(60/($E$8*60*24)*0.75)/1440)</f>
        <v>0.003703703704</v>
      </c>
      <c r="F11" s="33">
        <f>IF(E8="",60/(60/(#REF!*60*24)*0.6)/1440,60/(60/($E$8*60*24)*0.6)/1440)</f>
        <v>0.00462962963</v>
      </c>
      <c r="G11" s="32">
        <f>IF(F8="",#REF!*0.5,$F$8*0.5)</f>
        <v>50</v>
      </c>
      <c r="H11" s="34">
        <f>IF(F8="",#REF!*0.75,$F$8*0.75)</f>
        <v>75</v>
      </c>
      <c r="I11" s="12"/>
      <c r="J11" s="12"/>
    </row>
    <row r="12">
      <c r="B12" s="35" t="s">
        <v>37</v>
      </c>
      <c r="C12" s="36">
        <f>IF(D8="",#REF!*0.79+1,$D$8*0.79+1)</f>
        <v>127.4</v>
      </c>
      <c r="D12" s="37">
        <f>IF(D8="",#REF!*0.88,$D$8*0.88)</f>
        <v>140.8</v>
      </c>
      <c r="E12" s="38">
        <f>IF(E8="",60/(60/(#REF!*60*24)*0.86)/1440,60/(60/($E$8*60*24)*0.86)/1440)</f>
        <v>0.00322997416</v>
      </c>
      <c r="F12" s="38">
        <f>IF(E8="",60/(60/(#REF!*60*24)*0.75)/1440,60/(60/($E$8*60*24)*0.75)/1440)</f>
        <v>0.003703703704</v>
      </c>
      <c r="G12" s="37">
        <f>IF(F8="",#REF!*0.75+1,$F$8*0.75+1)</f>
        <v>76</v>
      </c>
      <c r="H12" s="39">
        <f>IF(F8="",#REF!*0.85,$F$8*0.85)</f>
        <v>85</v>
      </c>
      <c r="I12" s="12"/>
      <c r="J12" s="12"/>
    </row>
    <row r="13">
      <c r="B13" s="40" t="s">
        <v>38</v>
      </c>
      <c r="C13" s="41">
        <f>IF(D8="",#REF!*0.88+1,$D$8*0.88+1)</f>
        <v>141.8</v>
      </c>
      <c r="D13" s="42">
        <f>IF(D8="",#REF!*0.95,$D$8*0.95)</f>
        <v>152</v>
      </c>
      <c r="E13" s="43">
        <f>IF(E8="",60/(60/(#REF!*60*24)*0.93)/1440,60/(60/($E$8*60*24)*0.93)/1440)</f>
        <v>0.002986857826</v>
      </c>
      <c r="F13" s="43">
        <f>IF(E8="",60/(60/(#REF!*60*24)*0.86)/1440,60/(60/($E$8*60*24)*0.86)/1440)</f>
        <v>0.00322997416</v>
      </c>
      <c r="G13" s="42">
        <f>IF(F8="",#REF!*0.85+1,$F$8*0.85+1)</f>
        <v>86</v>
      </c>
      <c r="H13" s="44">
        <f>IF(F8="",#REF!*0.95,$F$8*0.95)</f>
        <v>95</v>
      </c>
      <c r="I13" s="12"/>
      <c r="J13" s="12"/>
    </row>
    <row r="14">
      <c r="B14" s="45" t="s">
        <v>39</v>
      </c>
      <c r="C14" s="46">
        <f>IF(D8="",#REF!*0.95+1,$D$8*0.95+1)</f>
        <v>153</v>
      </c>
      <c r="D14" s="47">
        <f>IF(D8="",#REF!*1.01,$D$8*1.01)</f>
        <v>161.6</v>
      </c>
      <c r="E14" s="48">
        <f>IF(E8="",60/(60/(#REF!*60*24)*1.02)/1440,60/(60/($E$8*60*24)*1.02)/1440)</f>
        <v>0.002723311547</v>
      </c>
      <c r="F14" s="48">
        <f>IF(E8="",60/(60/(#REF!*60*24)*0.93)/1440,60/(60/($E$8*60*24)*0.93)/1440)</f>
        <v>0.002986857826</v>
      </c>
      <c r="G14" s="47">
        <f>IF(F8="",#REF!*0.95+1,$F$8*0.95+1)</f>
        <v>96</v>
      </c>
      <c r="H14" s="49">
        <f>IF(F8="",#REF!*1.05,$F$8*1.05)</f>
        <v>105</v>
      </c>
      <c r="I14" s="12"/>
      <c r="J14" s="12"/>
    </row>
    <row r="15">
      <c r="B15" s="50" t="s">
        <v>40</v>
      </c>
      <c r="C15" s="51">
        <f>IF(D8="",#REF!*1.01+1,$D$8*1.01+1)</f>
        <v>162.6</v>
      </c>
      <c r="D15" s="52">
        <f>IF(D8="",#REF!*1.07,$D$8*1.07)</f>
        <v>171.2</v>
      </c>
      <c r="E15" s="53">
        <f>IF(E8="",60/(60/(#REF!*60*24)*1.15)/1440,60/(60/($E$8*60*24)*1.15)/1440)</f>
        <v>0.002415458937</v>
      </c>
      <c r="F15" s="53">
        <f>IF(E8="",60/(60/(#REF!*60*24)*1.02)/1440,60/(60/($E$8*60*24)*1.02)/1440)</f>
        <v>0.002723311547</v>
      </c>
      <c r="G15" s="52">
        <f>IF(F8="",#REF!*1.05+1,$F$8*1.05+1)</f>
        <v>106</v>
      </c>
      <c r="H15" s="54">
        <f>IF(F8="",#REF!*1.15,$F$8*1.15)</f>
        <v>115</v>
      </c>
      <c r="I15" s="12"/>
      <c r="J15" s="12"/>
    </row>
    <row r="16">
      <c r="A16" s="12"/>
      <c r="B16" s="55"/>
      <c r="C16" s="12"/>
      <c r="D16" s="55"/>
      <c r="E16" s="12"/>
      <c r="F16" s="12"/>
      <c r="G16" s="12"/>
      <c r="H16" s="12"/>
      <c r="I16" s="12"/>
      <c r="J16" s="12"/>
      <c r="K16" s="12"/>
      <c r="L16" s="12"/>
    </row>
    <row r="17">
      <c r="A17" s="12"/>
      <c r="B17" s="55"/>
      <c r="C17" s="12"/>
      <c r="D17" s="55"/>
      <c r="E17" s="12"/>
      <c r="F17" s="12"/>
      <c r="G17" s="12"/>
      <c r="H17" s="12"/>
      <c r="I17" s="12"/>
      <c r="J17" s="12"/>
      <c r="K17" s="12"/>
      <c r="L17" s="12"/>
    </row>
    <row r="18">
      <c r="A18" s="12"/>
      <c r="B18" s="56" t="s">
        <v>41</v>
      </c>
      <c r="C18" s="57"/>
      <c r="D18" s="57"/>
      <c r="E18" s="57"/>
      <c r="F18" s="57"/>
      <c r="G18" s="57"/>
      <c r="H18" s="57"/>
      <c r="I18" s="57"/>
      <c r="J18" s="58"/>
      <c r="K18" s="12"/>
      <c r="L18" s="12"/>
    </row>
    <row r="19">
      <c r="A19" s="12"/>
      <c r="B19" s="59" t="s">
        <v>42</v>
      </c>
      <c r="C19" s="60"/>
      <c r="D19" s="60"/>
      <c r="E19" s="60"/>
      <c r="F19" s="60"/>
      <c r="G19" s="60"/>
      <c r="H19" s="60"/>
      <c r="I19" s="60"/>
      <c r="J19" s="61"/>
      <c r="K19" s="12"/>
      <c r="L19" s="12"/>
    </row>
    <row r="20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>
      <c r="B21" s="62" t="s">
        <v>43</v>
      </c>
    </row>
    <row r="22"/>
    <row r="23">
      <c r="B23" s="63" t="s">
        <v>44</v>
      </c>
    </row>
    <row r="24">
      <c r="B24" s="63" t="s">
        <v>45</v>
      </c>
    </row>
    <row r="25">
      <c r="B25" s="63" t="s">
        <v>46</v>
      </c>
    </row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4">
    <mergeCell ref="D6:F6"/>
    <mergeCell ref="C10:D10"/>
    <mergeCell ref="E10:F10"/>
    <mergeCell ref="G10:H10"/>
  </mergeCells>
  <printOptions/>
  <pageMargins bottom="0.787401575" footer="0.0" header="0.0" left="0.7" right="0.7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75"/>
  <cols>
    <col customWidth="1" min="2" max="2" width="15.14"/>
    <col customWidth="1" min="3" max="3" width="11.57"/>
    <col customWidth="1" min="4" max="4" width="21.29"/>
    <col customWidth="1" min="5" max="5" width="15.29"/>
    <col customWidth="1" min="6" max="6" width="14.43"/>
    <col customWidth="1" min="7" max="7" width="10.86"/>
    <col customWidth="1" min="8" max="8" width="20.43"/>
    <col customWidth="1" min="9" max="9" width="14.43"/>
  </cols>
  <sheetData>
    <row r="1">
      <c r="A1" s="64" t="s">
        <v>47</v>
      </c>
      <c r="B1" s="64" t="s">
        <v>48</v>
      </c>
      <c r="C1" s="64" t="s">
        <v>49</v>
      </c>
      <c r="D1" s="64" t="s">
        <v>50</v>
      </c>
      <c r="E1" s="64" t="s">
        <v>51</v>
      </c>
      <c r="F1" s="64" t="s">
        <v>52</v>
      </c>
      <c r="G1" s="64" t="s">
        <v>53</v>
      </c>
      <c r="H1" s="64" t="s">
        <v>54</v>
      </c>
      <c r="I1" s="64" t="s">
        <v>55</v>
      </c>
    </row>
    <row r="2">
      <c r="A2" s="65" t="s">
        <v>56</v>
      </c>
      <c r="B2" s="65">
        <v>60.0</v>
      </c>
      <c r="C2" s="65">
        <v>52.0</v>
      </c>
      <c r="D2" s="65">
        <v>45.0</v>
      </c>
      <c r="E2" s="65">
        <v>38.0</v>
      </c>
      <c r="F2" s="65">
        <v>54.0</v>
      </c>
      <c r="G2" s="65">
        <v>46.0</v>
      </c>
      <c r="H2" s="65">
        <v>40.0</v>
      </c>
      <c r="I2" s="65">
        <v>34.0</v>
      </c>
    </row>
    <row r="3">
      <c r="A3" s="64" t="s">
        <v>57</v>
      </c>
      <c r="B3" s="64">
        <v>56.0</v>
      </c>
      <c r="C3" s="64">
        <v>48.0</v>
      </c>
      <c r="D3" s="64">
        <v>41.0</v>
      </c>
      <c r="E3" s="64">
        <v>35.0</v>
      </c>
      <c r="F3" s="64">
        <v>50.0</v>
      </c>
      <c r="G3" s="64">
        <v>43.0</v>
      </c>
      <c r="H3" s="64">
        <v>36.0</v>
      </c>
      <c r="I3" s="64">
        <v>31.0</v>
      </c>
    </row>
    <row r="4">
      <c r="A4" s="65" t="s">
        <v>58</v>
      </c>
      <c r="B4" s="65">
        <v>51.0</v>
      </c>
      <c r="C4" s="65">
        <v>44.0</v>
      </c>
      <c r="D4" s="65">
        <v>37.0</v>
      </c>
      <c r="E4" s="65">
        <v>31.0</v>
      </c>
      <c r="F4" s="65">
        <v>45.0</v>
      </c>
      <c r="G4" s="65">
        <v>39.0</v>
      </c>
      <c r="H4" s="65">
        <v>33.0</v>
      </c>
      <c r="I4" s="65">
        <v>28.0</v>
      </c>
    </row>
    <row r="5">
      <c r="A5" s="64" t="s">
        <v>59</v>
      </c>
      <c r="B5" s="64">
        <v>45.0</v>
      </c>
      <c r="C5" s="64">
        <v>40.0</v>
      </c>
      <c r="D5" s="64">
        <v>34.0</v>
      </c>
      <c r="E5" s="64">
        <v>29.0</v>
      </c>
      <c r="F5" s="64">
        <v>41.0</v>
      </c>
      <c r="G5" s="64">
        <v>35.0</v>
      </c>
      <c r="H5" s="64">
        <v>30.0</v>
      </c>
      <c r="I5" s="64">
        <v>26.0</v>
      </c>
    </row>
    <row r="6">
      <c r="A6" s="65" t="s">
        <v>60</v>
      </c>
      <c r="B6" s="65">
        <v>41.0</v>
      </c>
      <c r="C6" s="65">
        <v>36.0</v>
      </c>
      <c r="D6" s="65">
        <v>30.0</v>
      </c>
      <c r="E6" s="65">
        <v>25.0</v>
      </c>
      <c r="F6" s="65">
        <v>37.0</v>
      </c>
      <c r="G6" s="65">
        <v>31.0</v>
      </c>
      <c r="H6" s="65">
        <v>27.0</v>
      </c>
      <c r="I6" s="65">
        <v>23.0</v>
      </c>
    </row>
    <row r="7">
      <c r="A7" s="64" t="s">
        <v>61</v>
      </c>
      <c r="B7" s="64">
        <v>37.0</v>
      </c>
      <c r="C7" s="64">
        <v>33.0</v>
      </c>
      <c r="D7" s="64">
        <v>27.0</v>
      </c>
      <c r="E7" s="64">
        <v>22.0</v>
      </c>
      <c r="F7" s="64">
        <v>33.0</v>
      </c>
      <c r="G7" s="64">
        <v>28.0</v>
      </c>
      <c r="H7" s="64">
        <v>24.0</v>
      </c>
      <c r="I7" s="64">
        <v>20.0</v>
      </c>
    </row>
  </sheetData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